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ba\Documents\WPdokprivat\Gudbjerg Vandværk\"/>
    </mc:Choice>
  </mc:AlternateContent>
  <bookViews>
    <workbookView xWindow="360" yWindow="105" windowWidth="17235" windowHeight="11055"/>
  </bookViews>
  <sheets>
    <sheet name="Budget" sheetId="1" r:id="rId1"/>
  </sheets>
  <definedNames>
    <definedName name="_xlnm.Print_Area" localSheetId="0">Budget!$A$1:$H$76</definedName>
    <definedName name="_xlnm.Print_Titles" localSheetId="0">Budget!$1:$4</definedName>
  </definedNames>
  <calcPr calcId="171027"/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D17" i="1"/>
  <c r="E17" i="1" s="1"/>
  <c r="E18" i="1"/>
  <c r="E19" i="1"/>
  <c r="E20" i="1"/>
  <c r="D21" i="1"/>
  <c r="E21" i="1" s="1"/>
  <c r="F21" i="1"/>
  <c r="F30" i="1" s="1"/>
  <c r="E22" i="1"/>
  <c r="E23" i="1"/>
  <c r="E24" i="1"/>
  <c r="D25" i="1"/>
  <c r="E25" i="1" s="1"/>
  <c r="E26" i="1"/>
  <c r="E27" i="1"/>
  <c r="E28" i="1"/>
  <c r="E29" i="1"/>
  <c r="B30" i="1"/>
  <c r="C30" i="1"/>
  <c r="G30" i="1"/>
  <c r="D33" i="1"/>
  <c r="D34" i="1"/>
  <c r="E34" i="1" s="1"/>
  <c r="D35" i="1"/>
  <c r="E35" i="1" s="1"/>
  <c r="D36" i="1"/>
  <c r="E36" i="1"/>
  <c r="E38" i="1"/>
  <c r="B39" i="1"/>
  <c r="C39" i="1"/>
  <c r="F39" i="1"/>
  <c r="G39" i="1"/>
  <c r="D42" i="1"/>
  <c r="E42" i="1"/>
  <c r="F42" i="1"/>
  <c r="F56" i="1" s="1"/>
  <c r="E43" i="1"/>
  <c r="E44" i="1"/>
  <c r="E45" i="1"/>
  <c r="D46" i="1"/>
  <c r="E46" i="1" s="1"/>
  <c r="F46" i="1"/>
  <c r="D47" i="1"/>
  <c r="E47" i="1" s="1"/>
  <c r="F47" i="1"/>
  <c r="D48" i="1"/>
  <c r="E48" i="1" s="1"/>
  <c r="F48" i="1"/>
  <c r="E49" i="1"/>
  <c r="E50" i="1"/>
  <c r="E51" i="1"/>
  <c r="E52" i="1"/>
  <c r="D53" i="1"/>
  <c r="E53" i="1"/>
  <c r="F53" i="1"/>
  <c r="E54" i="1"/>
  <c r="F54" i="1"/>
  <c r="E55" i="1"/>
  <c r="B56" i="1"/>
  <c r="C56" i="1"/>
  <c r="G56" i="1"/>
  <c r="E59" i="1"/>
  <c r="B60" i="1"/>
  <c r="C60" i="1"/>
  <c r="D60" i="1"/>
  <c r="E60" i="1"/>
  <c r="F60" i="1"/>
  <c r="G60" i="1"/>
  <c r="E63" i="1"/>
  <c r="E67" i="1" s="1"/>
  <c r="E64" i="1"/>
  <c r="E65" i="1"/>
  <c r="E66" i="1"/>
  <c r="B67" i="1"/>
  <c r="C67" i="1"/>
  <c r="D67" i="1"/>
  <c r="F67" i="1"/>
  <c r="G67" i="1"/>
  <c r="E70" i="1"/>
  <c r="E71" i="1"/>
  <c r="E72" i="1"/>
  <c r="E73" i="1"/>
  <c r="B74" i="1"/>
  <c r="C74" i="1"/>
  <c r="D74" i="1"/>
  <c r="F74" i="1"/>
  <c r="G74" i="1"/>
  <c r="E30" i="1" l="1"/>
  <c r="G14" i="1"/>
  <c r="G76" i="1" s="1"/>
  <c r="C14" i="1"/>
  <c r="D39" i="1"/>
  <c r="D56" i="1"/>
  <c r="F14" i="1"/>
  <c r="F13" i="1" s="1"/>
  <c r="E74" i="1"/>
  <c r="B14" i="1"/>
  <c r="B76" i="1" s="1"/>
  <c r="D30" i="1"/>
  <c r="B13" i="1"/>
  <c r="G13" i="1"/>
  <c r="C13" i="1"/>
  <c r="C76" i="1"/>
  <c r="E56" i="1"/>
  <c r="F76" i="1"/>
  <c r="E33" i="1"/>
  <c r="E39" i="1" s="1"/>
  <c r="E14" i="1" l="1"/>
  <c r="D14" i="1"/>
  <c r="E13" i="1"/>
  <c r="E76" i="1"/>
  <c r="D76" i="1" l="1"/>
  <c r="D13" i="1"/>
</calcChain>
</file>

<file path=xl/sharedStrings.xml><?xml version="1.0" encoding="utf-8"?>
<sst xmlns="http://schemas.openxmlformats.org/spreadsheetml/2006/main" count="85" uniqueCount="70">
  <si>
    <t>Resultat</t>
  </si>
  <si>
    <t>Finansielle omkostninger</t>
  </si>
  <si>
    <t>Kurstab, værdipapirer</t>
  </si>
  <si>
    <t>Renteudgifter anden gæld</t>
  </si>
  <si>
    <t>Renteudgifter prioritetsgæld</t>
  </si>
  <si>
    <t>Renteudgifter bank</t>
  </si>
  <si>
    <t>Finansielle indtægter</t>
  </si>
  <si>
    <t>Renteindtægter, obligationer</t>
  </si>
  <si>
    <t>Udbytte, værdipapirer</t>
  </si>
  <si>
    <t>Kursgevinster værdipapirer</t>
  </si>
  <si>
    <t>Renteindtægter, bank</t>
  </si>
  <si>
    <t>Andre driftsindtægter</t>
  </si>
  <si>
    <t>Andre indtægter</t>
  </si>
  <si>
    <t>Administrationsomkostninger</t>
  </si>
  <si>
    <t>Tab på debitorer</t>
  </si>
  <si>
    <t>Generalforsamling</t>
  </si>
  <si>
    <t>Øvrige udgifter, bestyrelsesmøder og repræsentation'</t>
  </si>
  <si>
    <t>Kurser</t>
  </si>
  <si>
    <t>Sagkyndig bistand</t>
  </si>
  <si>
    <t>Rambøll</t>
  </si>
  <si>
    <t>EAN-udgifter</t>
  </si>
  <si>
    <t>Porto og gebyrer</t>
  </si>
  <si>
    <t>Annoncer og kontingenter</t>
  </si>
  <si>
    <t>Kontorartikler, tryksager og telefon</t>
  </si>
  <si>
    <t>Kommunelister</t>
  </si>
  <si>
    <t>Regnskab</t>
  </si>
  <si>
    <t>Opkrævning</t>
  </si>
  <si>
    <t>Lønninger</t>
  </si>
  <si>
    <t>Distributionsomkostninger</t>
  </si>
  <si>
    <t>Afskrivninger, ledningsnet</t>
  </si>
  <si>
    <t>Afskrivninger, målerer</t>
  </si>
  <si>
    <t>Statsafgift, ledningstab</t>
  </si>
  <si>
    <t>Ledningsoplysninger</t>
  </si>
  <si>
    <t>Erstatninger</t>
  </si>
  <si>
    <t>Vedligeholdelse ledningsnet</t>
  </si>
  <si>
    <t>Produktionsomkostninger</t>
  </si>
  <si>
    <t>Afskrivninger</t>
  </si>
  <si>
    <t>Løn, driftspersonale</t>
  </si>
  <si>
    <t>Vandafledning</t>
  </si>
  <si>
    <t>Analyseovervågning</t>
  </si>
  <si>
    <t>Vandprøver</t>
  </si>
  <si>
    <t>Forsikringer</t>
  </si>
  <si>
    <t>Ejendomsskatter</t>
  </si>
  <si>
    <t>BNBO erstatninger</t>
  </si>
  <si>
    <t>El til produktion</t>
  </si>
  <si>
    <t>Serviceaftale</t>
  </si>
  <si>
    <t>Vedligeholdelse vandværk - udenomsarealer</t>
  </si>
  <si>
    <t>Vedligeholdelse vandværk</t>
  </si>
  <si>
    <t>Nettoomsætning</t>
  </si>
  <si>
    <t>Overdækning (negativ)/underdækning (postitiv)</t>
  </si>
  <si>
    <t>Anlægsbidrag</t>
  </si>
  <si>
    <t>Gebyrindtægter</t>
  </si>
  <si>
    <t>Eftergivet vandafgift</t>
  </si>
  <si>
    <t>Kubikmeterafgift</t>
  </si>
  <si>
    <t>Målerleje</t>
  </si>
  <si>
    <t>Fast afgift</t>
  </si>
  <si>
    <t>kr.</t>
  </si>
  <si>
    <t>Bemærkning</t>
  </si>
  <si>
    <t>1/1-31/12</t>
  </si>
  <si>
    <t>1/10-31/12</t>
  </si>
  <si>
    <t>1/1-30/9</t>
  </si>
  <si>
    <t xml:space="preserve">Budget </t>
  </si>
  <si>
    <t>Budget</t>
  </si>
  <si>
    <t>Estimeret</t>
  </si>
  <si>
    <t>Budget 2017. Fældning af træer v. vandværk</t>
  </si>
  <si>
    <t>Vedligeholdelse vandværk bygn.</t>
  </si>
  <si>
    <t>Budget 2017. udskiftning af tagrender</t>
  </si>
  <si>
    <t>590 stk a 1100kr - afskr.periode 6år</t>
  </si>
  <si>
    <t>Formand, Kasserer</t>
  </si>
  <si>
    <t>Bedre opdeling af net samt målerbrønde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</si>
</sst>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164" fontId="0" fillId="0" borderId="0" xfId="1" applyNumberFormat="1" applyFont="1"/>
    <xf numFmtId="0" fontId="2" fillId="0" borderId="0" xfId="0" applyFont="1"/>
    <xf numFmtId="164" fontId="0" fillId="0" borderId="1" xfId="0" applyNumberFormat="1" applyBorder="1"/>
    <xf numFmtId="164" fontId="2" fillId="0" borderId="2" xfId="1" applyNumberFormat="1" applyFont="1" applyBorder="1"/>
    <xf numFmtId="164" fontId="1" fillId="0" borderId="0" xfId="1" applyNumberFormat="1" applyFont="1" applyFill="1"/>
    <xf numFmtId="164" fontId="1" fillId="0" borderId="0" xfId="0" applyNumberFormat="1" applyFont="1"/>
    <xf numFmtId="164" fontId="1" fillId="0" borderId="0" xfId="1" applyNumberFormat="1" applyFont="1"/>
    <xf numFmtId="164" fontId="0" fillId="0" borderId="0" xfId="1" applyNumberFormat="1" applyFont="1" applyFill="1"/>
    <xf numFmtId="164" fontId="0" fillId="0" borderId="0" xfId="0" applyNumberFormat="1"/>
    <xf numFmtId="164" fontId="1" fillId="0" borderId="0" xfId="1" applyNumberFormat="1" applyFont="1" applyBorder="1"/>
    <xf numFmtId="164" fontId="2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1" applyNumberFormat="1" applyFont="1" applyAlignment="1">
      <alignment horizontal="center"/>
    </xf>
    <xf numFmtId="164" fontId="2" fillId="0" borderId="0" xfId="1" applyNumberFormat="1" applyFont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tabSelected="1" zoomScaleNormal="100" workbookViewId="0">
      <selection activeCell="H33" sqref="H33"/>
    </sheetView>
  </sheetViews>
  <sheetFormatPr defaultColWidth="9.140625" defaultRowHeight="15" x14ac:dyDescent="0.25"/>
  <cols>
    <col min="1" max="1" width="47.85546875" bestFit="1" customWidth="1"/>
    <col min="2" max="5" width="11.7109375" customWidth="1"/>
    <col min="6" max="6" width="11.7109375" style="1" bestFit="1" customWidth="1"/>
    <col min="7" max="7" width="11" style="1" bestFit="1" customWidth="1"/>
    <col min="8" max="8" width="40.7109375" bestFit="1" customWidth="1"/>
  </cols>
  <sheetData>
    <row r="1" spans="1:8" x14ac:dyDescent="0.25">
      <c r="B1" s="2" t="s">
        <v>25</v>
      </c>
      <c r="C1" s="2" t="s">
        <v>25</v>
      </c>
      <c r="D1" s="2" t="s">
        <v>62</v>
      </c>
      <c r="E1" s="2" t="s">
        <v>63</v>
      </c>
      <c r="F1" s="14" t="s">
        <v>62</v>
      </c>
      <c r="G1" s="14" t="s">
        <v>61</v>
      </c>
    </row>
    <row r="2" spans="1:8" x14ac:dyDescent="0.25">
      <c r="A2" s="2"/>
      <c r="B2" s="2"/>
      <c r="C2" s="12" t="s">
        <v>60</v>
      </c>
      <c r="D2" s="12" t="s">
        <v>59</v>
      </c>
      <c r="E2" s="12" t="s">
        <v>58</v>
      </c>
      <c r="F2" s="14"/>
      <c r="G2" s="14"/>
    </row>
    <row r="3" spans="1:8" x14ac:dyDescent="0.25">
      <c r="B3" s="13">
        <v>2015</v>
      </c>
      <c r="C3" s="13">
        <v>2016</v>
      </c>
      <c r="D3" s="12">
        <v>2016</v>
      </c>
      <c r="E3" s="12">
        <v>2016</v>
      </c>
      <c r="F3" s="12">
        <v>2016</v>
      </c>
      <c r="G3" s="12">
        <v>2017</v>
      </c>
      <c r="H3" s="2" t="s">
        <v>57</v>
      </c>
    </row>
    <row r="4" spans="1:8" x14ac:dyDescent="0.25">
      <c r="B4" s="11" t="s">
        <v>56</v>
      </c>
      <c r="C4" s="11" t="s">
        <v>56</v>
      </c>
      <c r="D4" s="11" t="s">
        <v>56</v>
      </c>
      <c r="E4" s="11" t="s">
        <v>56</v>
      </c>
      <c r="F4" s="11" t="s">
        <v>56</v>
      </c>
      <c r="G4" s="11" t="s">
        <v>56</v>
      </c>
    </row>
    <row r="5" spans="1:8" x14ac:dyDescent="0.25">
      <c r="A5" s="2" t="s">
        <v>48</v>
      </c>
      <c r="B5" s="1"/>
      <c r="C5" s="1"/>
      <c r="D5" s="1"/>
    </row>
    <row r="6" spans="1:8" x14ac:dyDescent="0.25">
      <c r="A6" t="s">
        <v>55</v>
      </c>
      <c r="B6" s="8">
        <v>279739.5</v>
      </c>
      <c r="C6" s="8">
        <v>278853</v>
      </c>
      <c r="D6" s="1">
        <v>0</v>
      </c>
      <c r="E6" s="9">
        <f t="shared" ref="E6:E12" si="0">+C6+D6</f>
        <v>278853</v>
      </c>
      <c r="F6" s="8">
        <v>280000</v>
      </c>
      <c r="G6" s="1">
        <v>280000</v>
      </c>
    </row>
    <row r="7" spans="1:8" x14ac:dyDescent="0.25">
      <c r="A7" t="s">
        <v>54</v>
      </c>
      <c r="B7" s="8">
        <v>58332</v>
      </c>
      <c r="C7" s="8">
        <v>58134</v>
      </c>
      <c r="D7" s="1">
        <v>0</v>
      </c>
      <c r="E7" s="9">
        <f t="shared" si="0"/>
        <v>58134</v>
      </c>
      <c r="F7" s="8">
        <v>58200</v>
      </c>
      <c r="G7" s="1">
        <v>58200</v>
      </c>
    </row>
    <row r="8" spans="1:8" x14ac:dyDescent="0.25">
      <c r="A8" t="s">
        <v>53</v>
      </c>
      <c r="B8" s="8">
        <v>450058.5</v>
      </c>
      <c r="C8" s="8">
        <v>388399.5</v>
      </c>
      <c r="D8" s="1">
        <v>0</v>
      </c>
      <c r="E8" s="9">
        <f t="shared" si="0"/>
        <v>388399.5</v>
      </c>
      <c r="F8" s="8">
        <v>423736</v>
      </c>
      <c r="G8" s="1">
        <v>424000</v>
      </c>
    </row>
    <row r="9" spans="1:8" x14ac:dyDescent="0.25">
      <c r="A9" t="s">
        <v>52</v>
      </c>
      <c r="B9" s="8">
        <v>-1821</v>
      </c>
      <c r="C9" s="8">
        <v>0</v>
      </c>
      <c r="D9" s="1">
        <v>0</v>
      </c>
      <c r="E9" s="9">
        <f t="shared" si="0"/>
        <v>0</v>
      </c>
      <c r="F9" s="8"/>
    </row>
    <row r="10" spans="1:8" x14ac:dyDescent="0.25">
      <c r="A10" t="s">
        <v>51</v>
      </c>
      <c r="B10" s="1">
        <v>10141</v>
      </c>
      <c r="C10" s="1">
        <v>20390.91</v>
      </c>
      <c r="D10" s="1">
        <v>0</v>
      </c>
      <c r="E10" s="9">
        <f t="shared" si="0"/>
        <v>20390.91</v>
      </c>
      <c r="F10" s="1">
        <v>14000</v>
      </c>
      <c r="G10" s="1">
        <v>0</v>
      </c>
    </row>
    <row r="11" spans="1:8" x14ac:dyDescent="0.25">
      <c r="A11" t="s">
        <v>50</v>
      </c>
      <c r="B11" s="8">
        <v>63500</v>
      </c>
      <c r="C11" s="8">
        <v>47151.199999999997</v>
      </c>
      <c r="D11" s="1">
        <v>0</v>
      </c>
      <c r="E11" s="9">
        <f t="shared" si="0"/>
        <v>47151.199999999997</v>
      </c>
      <c r="F11" s="8"/>
      <c r="G11" s="1">
        <v>0</v>
      </c>
    </row>
    <row r="12" spans="1:8" hidden="1" x14ac:dyDescent="0.25">
      <c r="B12" s="8"/>
      <c r="C12" s="8"/>
      <c r="D12" s="1"/>
      <c r="E12" s="9">
        <f t="shared" si="0"/>
        <v>0</v>
      </c>
      <c r="F12" s="8"/>
    </row>
    <row r="13" spans="1:8" x14ac:dyDescent="0.25">
      <c r="A13" t="s">
        <v>49</v>
      </c>
      <c r="B13" s="5">
        <f t="shared" ref="B13:G13" si="1">B14-SUM(B5:B12)</f>
        <v>-416461.92000000004</v>
      </c>
      <c r="C13" s="5">
        <f t="shared" si="1"/>
        <v>-524745.82000000007</v>
      </c>
      <c r="D13" s="5">
        <f t="shared" si="1"/>
        <v>123017</v>
      </c>
      <c r="E13" s="5">
        <f t="shared" si="1"/>
        <v>-401728.82</v>
      </c>
      <c r="F13" s="5">
        <f t="shared" si="1"/>
        <v>-322431</v>
      </c>
      <c r="G13" s="5">
        <f t="shared" si="1"/>
        <v>-28177</v>
      </c>
    </row>
    <row r="14" spans="1:8" x14ac:dyDescent="0.25">
      <c r="A14" s="2" t="s">
        <v>48</v>
      </c>
      <c r="B14" s="4">
        <f t="shared" ref="B14:G14" si="2">+B30+B39+B56-B60-B67+B74</f>
        <v>443488.07999999996</v>
      </c>
      <c r="C14" s="4">
        <f t="shared" si="2"/>
        <v>268182.78999999992</v>
      </c>
      <c r="D14" s="4">
        <f t="shared" si="2"/>
        <v>123017</v>
      </c>
      <c r="E14" s="4">
        <f t="shared" si="2"/>
        <v>391199.79</v>
      </c>
      <c r="F14" s="4">
        <f t="shared" si="2"/>
        <v>453505</v>
      </c>
      <c r="G14" s="4">
        <f t="shared" si="2"/>
        <v>734023</v>
      </c>
    </row>
    <row r="15" spans="1:8" x14ac:dyDescent="0.25">
      <c r="B15" s="1"/>
      <c r="C15" s="1"/>
      <c r="D15" s="1"/>
    </row>
    <row r="16" spans="1:8" x14ac:dyDescent="0.25">
      <c r="A16" s="2" t="s">
        <v>35</v>
      </c>
      <c r="B16" s="1"/>
      <c r="C16" s="1"/>
      <c r="D16" s="1"/>
    </row>
    <row r="17" spans="1:8" x14ac:dyDescent="0.25">
      <c r="A17" t="s">
        <v>47</v>
      </c>
      <c r="B17" s="8">
        <v>42651</v>
      </c>
      <c r="C17" s="8">
        <v>22386.3</v>
      </c>
      <c r="D17" s="1">
        <f>ROUND(C17/3,0)</f>
        <v>7462</v>
      </c>
      <c r="E17" s="9">
        <f t="shared" ref="E17:E29" si="3">+C17+D17</f>
        <v>29848.3</v>
      </c>
      <c r="F17" s="8">
        <v>65000</v>
      </c>
      <c r="G17" s="1">
        <v>45000</v>
      </c>
    </row>
    <row r="18" spans="1:8" x14ac:dyDescent="0.25">
      <c r="A18" t="s">
        <v>46</v>
      </c>
      <c r="B18" s="8">
        <v>0</v>
      </c>
      <c r="C18" s="8">
        <v>0</v>
      </c>
      <c r="D18" s="1">
        <v>0</v>
      </c>
      <c r="E18" s="9">
        <f t="shared" si="3"/>
        <v>0</v>
      </c>
      <c r="F18" s="8">
        <v>0</v>
      </c>
      <c r="G18" s="1">
        <v>10000</v>
      </c>
      <c r="H18" t="s">
        <v>64</v>
      </c>
    </row>
    <row r="19" spans="1:8" x14ac:dyDescent="0.25">
      <c r="A19" t="s">
        <v>65</v>
      </c>
      <c r="B19" s="8">
        <v>0</v>
      </c>
      <c r="C19" s="8">
        <v>0</v>
      </c>
      <c r="D19" s="1"/>
      <c r="E19" s="9">
        <f t="shared" si="3"/>
        <v>0</v>
      </c>
      <c r="F19" s="8"/>
      <c r="G19" s="1">
        <v>10000</v>
      </c>
      <c r="H19" t="s">
        <v>66</v>
      </c>
    </row>
    <row r="20" spans="1:8" x14ac:dyDescent="0.25">
      <c r="A20" t="s">
        <v>45</v>
      </c>
      <c r="B20" s="8">
        <v>11467.25</v>
      </c>
      <c r="C20" s="8">
        <v>0</v>
      </c>
      <c r="D20" s="8">
        <v>12000</v>
      </c>
      <c r="E20" s="9">
        <f t="shared" si="3"/>
        <v>12000</v>
      </c>
      <c r="F20" s="8">
        <v>12000</v>
      </c>
      <c r="G20" s="1">
        <v>12000</v>
      </c>
    </row>
    <row r="21" spans="1:8" x14ac:dyDescent="0.25">
      <c r="A21" t="s">
        <v>44</v>
      </c>
      <c r="B21" s="1">
        <v>63325.599999999991</v>
      </c>
      <c r="C21" s="1">
        <v>38599.280000000006</v>
      </c>
      <c r="D21" s="1">
        <f>ROUND(C21/3,0)</f>
        <v>12866</v>
      </c>
      <c r="E21" s="9">
        <f t="shared" si="3"/>
        <v>51465.280000000006</v>
      </c>
      <c r="F21" s="1">
        <f>135000-68500</f>
        <v>66500</v>
      </c>
      <c r="G21" s="1">
        <v>64000</v>
      </c>
    </row>
    <row r="22" spans="1:8" x14ac:dyDescent="0.25">
      <c r="A22" t="s">
        <v>43</v>
      </c>
      <c r="B22" s="8">
        <v>429</v>
      </c>
      <c r="C22" s="8">
        <v>0</v>
      </c>
      <c r="D22" s="1">
        <v>500</v>
      </c>
      <c r="E22" s="9">
        <f t="shared" si="3"/>
        <v>500</v>
      </c>
      <c r="F22" s="8">
        <v>500</v>
      </c>
      <c r="G22" s="1">
        <v>500</v>
      </c>
    </row>
    <row r="23" spans="1:8" x14ac:dyDescent="0.25">
      <c r="A23" t="s">
        <v>42</v>
      </c>
      <c r="B23" s="8">
        <v>2400.88</v>
      </c>
      <c r="C23" s="8">
        <v>2568.1</v>
      </c>
      <c r="D23" s="1">
        <v>0</v>
      </c>
      <c r="E23" s="9">
        <f t="shared" si="3"/>
        <v>2568.1</v>
      </c>
      <c r="F23" s="8">
        <v>2600</v>
      </c>
      <c r="G23" s="1">
        <v>2600</v>
      </c>
    </row>
    <row r="24" spans="1:8" x14ac:dyDescent="0.25">
      <c r="A24" t="s">
        <v>41</v>
      </c>
      <c r="B24" s="8">
        <v>6093.03</v>
      </c>
      <c r="C24" s="8">
        <v>6165.86</v>
      </c>
      <c r="D24" s="1">
        <v>0</v>
      </c>
      <c r="E24" s="9">
        <f t="shared" si="3"/>
        <v>6165.86</v>
      </c>
      <c r="F24" s="8">
        <v>6300</v>
      </c>
      <c r="G24" s="1">
        <v>6300</v>
      </c>
    </row>
    <row r="25" spans="1:8" x14ac:dyDescent="0.25">
      <c r="A25" t="s">
        <v>40</v>
      </c>
      <c r="B25" s="8">
        <v>14034.480000000001</v>
      </c>
      <c r="C25" s="8">
        <v>9876.7899999999991</v>
      </c>
      <c r="D25" s="1">
        <f>ROUND(C25/3,0)</f>
        <v>3292</v>
      </c>
      <c r="E25" s="9">
        <f t="shared" si="3"/>
        <v>13168.789999999999</v>
      </c>
      <c r="F25" s="8">
        <v>12000</v>
      </c>
      <c r="G25" s="1">
        <v>14000</v>
      </c>
    </row>
    <row r="26" spans="1:8" x14ac:dyDescent="0.25">
      <c r="A26" t="s">
        <v>39</v>
      </c>
      <c r="B26" s="8">
        <v>3720</v>
      </c>
      <c r="C26" s="8">
        <v>4670</v>
      </c>
      <c r="D26" s="1">
        <v>0</v>
      </c>
      <c r="E26" s="9">
        <f t="shared" si="3"/>
        <v>4670</v>
      </c>
      <c r="F26" s="8">
        <v>4000</v>
      </c>
      <c r="G26" s="1">
        <v>4700</v>
      </c>
    </row>
    <row r="27" spans="1:8" x14ac:dyDescent="0.25">
      <c r="A27" t="s">
        <v>38</v>
      </c>
      <c r="B27" s="8">
        <v>756</v>
      </c>
      <c r="C27" s="8">
        <v>21351.58</v>
      </c>
      <c r="D27" s="1">
        <v>0</v>
      </c>
      <c r="E27" s="9">
        <f t="shared" si="3"/>
        <v>21351.58</v>
      </c>
      <c r="F27" s="8">
        <v>10000</v>
      </c>
      <c r="G27" s="1">
        <v>10000</v>
      </c>
    </row>
    <row r="28" spans="1:8" x14ac:dyDescent="0.25">
      <c r="A28" t="s">
        <v>37</v>
      </c>
      <c r="B28" s="8">
        <v>0</v>
      </c>
      <c r="C28" s="8">
        <v>0</v>
      </c>
      <c r="D28" s="1"/>
      <c r="E28" s="9">
        <f t="shared" si="3"/>
        <v>0</v>
      </c>
      <c r="F28" s="8"/>
      <c r="G28" s="1">
        <v>50000</v>
      </c>
    </row>
    <row r="29" spans="1:8" x14ac:dyDescent="0.25">
      <c r="A29" t="s">
        <v>36</v>
      </c>
      <c r="B29" s="10">
        <v>0</v>
      </c>
      <c r="C29" s="10">
        <v>0</v>
      </c>
      <c r="D29" s="7">
        <v>223</v>
      </c>
      <c r="E29" s="6">
        <f t="shared" si="3"/>
        <v>223</v>
      </c>
      <c r="F29" s="10">
        <v>0</v>
      </c>
      <c r="G29" s="1">
        <v>223</v>
      </c>
    </row>
    <row r="30" spans="1:8" x14ac:dyDescent="0.25">
      <c r="A30" s="2" t="s">
        <v>35</v>
      </c>
      <c r="B30" s="4">
        <f t="shared" ref="B30:G30" si="4">SUM(B16:B29)</f>
        <v>144877.24</v>
      </c>
      <c r="C30" s="4">
        <f t="shared" si="4"/>
        <v>105617.90999999999</v>
      </c>
      <c r="D30" s="4">
        <f t="shared" si="4"/>
        <v>36343</v>
      </c>
      <c r="E30" s="4">
        <f t="shared" si="4"/>
        <v>141960.91000000003</v>
      </c>
      <c r="F30" s="4">
        <f t="shared" si="4"/>
        <v>178900</v>
      </c>
      <c r="G30" s="4">
        <f t="shared" si="4"/>
        <v>229323</v>
      </c>
    </row>
    <row r="31" spans="1:8" x14ac:dyDescent="0.25">
      <c r="B31" s="1"/>
      <c r="C31" s="1"/>
      <c r="D31" s="1"/>
    </row>
    <row r="32" spans="1:8" x14ac:dyDescent="0.25">
      <c r="A32" s="2" t="s">
        <v>28</v>
      </c>
      <c r="B32" s="1"/>
      <c r="C32" s="1"/>
      <c r="D32" s="1"/>
    </row>
    <row r="33" spans="1:8" x14ac:dyDescent="0.25">
      <c r="A33" t="s">
        <v>34</v>
      </c>
      <c r="B33" s="7">
        <v>43911.539999999994</v>
      </c>
      <c r="C33" s="7">
        <v>6186</v>
      </c>
      <c r="D33" s="1">
        <f>ROUND(C33/3,0)</f>
        <v>2062</v>
      </c>
      <c r="E33" s="9">
        <f>+C33+D33</f>
        <v>8248</v>
      </c>
      <c r="F33" s="7">
        <v>40000</v>
      </c>
      <c r="G33" s="1">
        <v>200000</v>
      </c>
      <c r="H33" t="s">
        <v>69</v>
      </c>
    </row>
    <row r="34" spans="1:8" x14ac:dyDescent="0.25">
      <c r="A34" t="s">
        <v>33</v>
      </c>
      <c r="B34" s="8">
        <v>0</v>
      </c>
      <c r="C34" s="8">
        <v>0</v>
      </c>
      <c r="D34" s="1">
        <f>ROUND(C34/3,0)</f>
        <v>0</v>
      </c>
      <c r="E34" s="9">
        <f>+C34+D34</f>
        <v>0</v>
      </c>
      <c r="F34" s="8"/>
    </row>
    <row r="35" spans="1:8" x14ac:dyDescent="0.25">
      <c r="A35" t="s">
        <v>32</v>
      </c>
      <c r="B35" s="8">
        <v>984</v>
      </c>
      <c r="C35" s="8">
        <v>812</v>
      </c>
      <c r="D35" s="1">
        <f>ROUND(C35/3,0)</f>
        <v>271</v>
      </c>
      <c r="E35" s="9">
        <f>+C35+D35</f>
        <v>1083</v>
      </c>
      <c r="F35" s="8">
        <v>2500</v>
      </c>
      <c r="G35" s="1">
        <v>2500</v>
      </c>
    </row>
    <row r="36" spans="1:8" x14ac:dyDescent="0.25">
      <c r="A36" t="s">
        <v>31</v>
      </c>
      <c r="B36" s="8">
        <v>0</v>
      </c>
      <c r="C36" s="8">
        <v>0</v>
      </c>
      <c r="D36" s="1">
        <f>ROUND(C36/3,0)</f>
        <v>0</v>
      </c>
      <c r="E36" s="9">
        <f>+C36+D36</f>
        <v>0</v>
      </c>
      <c r="F36" s="8"/>
    </row>
    <row r="37" spans="1:8" x14ac:dyDescent="0.25">
      <c r="A37" t="s">
        <v>30</v>
      </c>
      <c r="B37" s="8"/>
      <c r="C37" s="8"/>
      <c r="D37" s="1"/>
      <c r="E37" s="9"/>
      <c r="F37" s="8"/>
      <c r="G37" s="1">
        <v>108000</v>
      </c>
      <c r="H37" t="s">
        <v>67</v>
      </c>
    </row>
    <row r="38" spans="1:8" x14ac:dyDescent="0.25">
      <c r="A38" t="s">
        <v>29</v>
      </c>
      <c r="B38" s="10">
        <v>0</v>
      </c>
      <c r="C38" s="10">
        <v>0</v>
      </c>
      <c r="D38" s="1">
        <v>944</v>
      </c>
      <c r="E38" s="9">
        <f>+C38+D38</f>
        <v>944</v>
      </c>
      <c r="F38" s="10">
        <v>25005</v>
      </c>
      <c r="G38" s="7">
        <v>1000</v>
      </c>
    </row>
    <row r="39" spans="1:8" x14ac:dyDescent="0.25">
      <c r="A39" s="2" t="s">
        <v>28</v>
      </c>
      <c r="B39" s="4">
        <f t="shared" ref="B39:G39" si="5">SUM(B32:B38)</f>
        <v>44895.539999999994</v>
      </c>
      <c r="C39" s="4">
        <f t="shared" si="5"/>
        <v>6998</v>
      </c>
      <c r="D39" s="4">
        <f t="shared" si="5"/>
        <v>3277</v>
      </c>
      <c r="E39" s="4">
        <f t="shared" si="5"/>
        <v>10275</v>
      </c>
      <c r="F39" s="4">
        <f t="shared" si="5"/>
        <v>67505</v>
      </c>
      <c r="G39" s="4">
        <f t="shared" si="5"/>
        <v>311500</v>
      </c>
    </row>
    <row r="40" spans="1:8" x14ac:dyDescent="0.25">
      <c r="B40" s="1"/>
      <c r="C40" s="1"/>
      <c r="D40" s="1"/>
    </row>
    <row r="41" spans="1:8" x14ac:dyDescent="0.25">
      <c r="A41" s="2" t="s">
        <v>13</v>
      </c>
      <c r="B41" s="1"/>
      <c r="C41" s="1"/>
      <c r="D41" s="1"/>
    </row>
    <row r="42" spans="1:8" x14ac:dyDescent="0.25">
      <c r="A42" t="s">
        <v>27</v>
      </c>
      <c r="B42" s="7">
        <v>191774.45</v>
      </c>
      <c r="C42" s="7">
        <v>75649</v>
      </c>
      <c r="D42" s="1">
        <f>+C42</f>
        <v>75649</v>
      </c>
      <c r="E42" s="9">
        <f t="shared" ref="E42:E55" si="6">+C42+D42</f>
        <v>151298</v>
      </c>
      <c r="F42" s="7">
        <f>70000+40000</f>
        <v>110000</v>
      </c>
      <c r="G42" s="1">
        <v>100000</v>
      </c>
      <c r="H42" t="s">
        <v>68</v>
      </c>
    </row>
    <row r="43" spans="1:8" x14ac:dyDescent="0.25">
      <c r="A43" t="s">
        <v>26</v>
      </c>
      <c r="B43" s="8">
        <v>0</v>
      </c>
      <c r="C43" s="8">
        <v>31428</v>
      </c>
      <c r="D43" s="1">
        <v>0</v>
      </c>
      <c r="E43" s="9">
        <f t="shared" si="6"/>
        <v>31428</v>
      </c>
      <c r="F43" s="8">
        <v>31800</v>
      </c>
      <c r="G43" s="1">
        <v>31800</v>
      </c>
    </row>
    <row r="44" spans="1:8" x14ac:dyDescent="0.25">
      <c r="A44" t="s">
        <v>25</v>
      </c>
      <c r="B44" s="8">
        <v>0</v>
      </c>
      <c r="C44" s="8">
        <v>6500</v>
      </c>
      <c r="D44" s="1">
        <v>0</v>
      </c>
      <c r="E44" s="9">
        <f t="shared" si="6"/>
        <v>6500</v>
      </c>
      <c r="F44" s="8">
        <v>6500</v>
      </c>
      <c r="G44" s="1">
        <v>6500</v>
      </c>
    </row>
    <row r="45" spans="1:8" x14ac:dyDescent="0.25">
      <c r="A45" t="s">
        <v>24</v>
      </c>
      <c r="B45" s="8">
        <v>0</v>
      </c>
      <c r="C45" s="8">
        <v>6581.25</v>
      </c>
      <c r="D45" s="1">
        <v>0</v>
      </c>
      <c r="E45" s="9">
        <f t="shared" si="6"/>
        <v>6581.25</v>
      </c>
      <c r="F45" s="8">
        <v>6600</v>
      </c>
      <c r="G45" s="1">
        <v>6600</v>
      </c>
    </row>
    <row r="46" spans="1:8" x14ac:dyDescent="0.25">
      <c r="A46" t="s">
        <v>23</v>
      </c>
      <c r="B46" s="8">
        <v>7241.52</v>
      </c>
      <c r="C46" s="8">
        <v>4896.72</v>
      </c>
      <c r="D46" s="1">
        <f>ROUND(C46/3,0)</f>
        <v>1632</v>
      </c>
      <c r="E46" s="9">
        <f t="shared" si="6"/>
        <v>6528.72</v>
      </c>
      <c r="F46" s="8">
        <f>7500+1500</f>
        <v>9000</v>
      </c>
      <c r="G46" s="1">
        <v>7300</v>
      </c>
    </row>
    <row r="47" spans="1:8" x14ac:dyDescent="0.25">
      <c r="A47" t="s">
        <v>22</v>
      </c>
      <c r="B47" s="8">
        <v>6969.24</v>
      </c>
      <c r="C47" s="8">
        <v>6916.48</v>
      </c>
      <c r="D47" s="1">
        <f>ROUND(C47/3,0)</f>
        <v>2305</v>
      </c>
      <c r="E47" s="9">
        <f t="shared" si="6"/>
        <v>9221.48</v>
      </c>
      <c r="F47" s="8">
        <f>700+6500</f>
        <v>7200</v>
      </c>
      <c r="G47" s="1">
        <v>9300</v>
      </c>
    </row>
    <row r="48" spans="1:8" x14ac:dyDescent="0.25">
      <c r="A48" t="s">
        <v>21</v>
      </c>
      <c r="B48" s="8">
        <v>14613.64</v>
      </c>
      <c r="C48" s="8">
        <v>8404.6200000000008</v>
      </c>
      <c r="D48" s="1">
        <f>ROUND(C48/3,0)</f>
        <v>2802</v>
      </c>
      <c r="E48" s="9">
        <f t="shared" si="6"/>
        <v>11206.62</v>
      </c>
      <c r="F48" s="8">
        <f>8000+2500+7800</f>
        <v>18300</v>
      </c>
      <c r="G48" s="1">
        <v>14000</v>
      </c>
    </row>
    <row r="49" spans="1:7" x14ac:dyDescent="0.25">
      <c r="A49" t="s">
        <v>20</v>
      </c>
      <c r="B49" s="8">
        <v>283.95000000000005</v>
      </c>
      <c r="C49" s="8">
        <v>0</v>
      </c>
      <c r="D49" s="1"/>
      <c r="E49" s="9">
        <f t="shared" si="6"/>
        <v>0</v>
      </c>
      <c r="F49" s="8"/>
      <c r="G49" s="1">
        <v>0</v>
      </c>
    </row>
    <row r="50" spans="1:7" x14ac:dyDescent="0.25">
      <c r="A50" t="s">
        <v>19</v>
      </c>
      <c r="B50" s="8">
        <v>18552</v>
      </c>
      <c r="C50" s="8">
        <v>2352</v>
      </c>
      <c r="D50" s="1">
        <v>0</v>
      </c>
      <c r="E50" s="9">
        <f t="shared" si="6"/>
        <v>2352</v>
      </c>
      <c r="F50" s="8">
        <v>4000</v>
      </c>
      <c r="G50" s="1">
        <v>2500</v>
      </c>
    </row>
    <row r="51" spans="1:7" x14ac:dyDescent="0.25">
      <c r="A51" t="s">
        <v>18</v>
      </c>
      <c r="B51" s="8">
        <v>500</v>
      </c>
      <c r="C51" s="8">
        <v>0</v>
      </c>
      <c r="D51" s="1">
        <v>0</v>
      </c>
      <c r="E51" s="9">
        <f t="shared" si="6"/>
        <v>0</v>
      </c>
      <c r="F51" s="8">
        <v>0</v>
      </c>
      <c r="G51" s="1">
        <v>0</v>
      </c>
    </row>
    <row r="52" spans="1:7" x14ac:dyDescent="0.25">
      <c r="A52" t="s">
        <v>17</v>
      </c>
      <c r="B52" s="8">
        <v>9528</v>
      </c>
      <c r="C52" s="8">
        <v>650</v>
      </c>
      <c r="D52" s="1">
        <v>0</v>
      </c>
      <c r="E52" s="9">
        <f t="shared" si="6"/>
        <v>650</v>
      </c>
      <c r="F52" s="8">
        <v>5000</v>
      </c>
      <c r="G52" s="1">
        <v>5000</v>
      </c>
    </row>
    <row r="53" spans="1:7" x14ac:dyDescent="0.25">
      <c r="A53" t="s">
        <v>16</v>
      </c>
      <c r="B53" s="8">
        <v>1681</v>
      </c>
      <c r="C53" s="8">
        <v>3027</v>
      </c>
      <c r="D53" s="1">
        <f>ROUND(C53/3,0)</f>
        <v>1009</v>
      </c>
      <c r="E53" s="9">
        <f t="shared" si="6"/>
        <v>4036</v>
      </c>
      <c r="F53" s="8">
        <f>1000+1500</f>
        <v>2500</v>
      </c>
      <c r="G53" s="1">
        <v>4000</v>
      </c>
    </row>
    <row r="54" spans="1:7" x14ac:dyDescent="0.25">
      <c r="A54" t="s">
        <v>15</v>
      </c>
      <c r="B54" s="8">
        <v>17849.55</v>
      </c>
      <c r="C54" s="8">
        <v>16758.62</v>
      </c>
      <c r="D54" s="1">
        <v>0</v>
      </c>
      <c r="E54" s="9">
        <f t="shared" si="6"/>
        <v>16758.62</v>
      </c>
      <c r="F54" s="8">
        <f>12000+5000</f>
        <v>17000</v>
      </c>
      <c r="G54" s="1">
        <v>17000</v>
      </c>
    </row>
    <row r="55" spans="1:7" x14ac:dyDescent="0.25">
      <c r="A55" t="s">
        <v>14</v>
      </c>
      <c r="B55" s="5">
        <v>0</v>
      </c>
      <c r="C55" s="5">
        <v>0</v>
      </c>
      <c r="D55" s="7"/>
      <c r="E55" s="6">
        <f t="shared" si="6"/>
        <v>0</v>
      </c>
      <c r="F55" s="5">
        <v>0</v>
      </c>
      <c r="G55" s="1">
        <v>0</v>
      </c>
    </row>
    <row r="56" spans="1:7" x14ac:dyDescent="0.25">
      <c r="A56" s="2" t="s">
        <v>13</v>
      </c>
      <c r="B56" s="4">
        <f t="shared" ref="B56:G56" si="7">SUM(B41:B55)</f>
        <v>268993.34999999998</v>
      </c>
      <c r="C56" s="4">
        <f t="shared" si="7"/>
        <v>163163.69</v>
      </c>
      <c r="D56" s="4">
        <f t="shared" si="7"/>
        <v>83397</v>
      </c>
      <c r="E56" s="4">
        <f t="shared" si="7"/>
        <v>246560.69</v>
      </c>
      <c r="F56" s="4">
        <f t="shared" si="7"/>
        <v>217900</v>
      </c>
      <c r="G56" s="4">
        <f t="shared" si="7"/>
        <v>204000</v>
      </c>
    </row>
    <row r="57" spans="1:7" x14ac:dyDescent="0.25">
      <c r="B57" s="1"/>
      <c r="C57" s="1"/>
      <c r="D57" s="1"/>
    </row>
    <row r="58" spans="1:7" x14ac:dyDescent="0.25">
      <c r="A58" s="2" t="s">
        <v>11</v>
      </c>
      <c r="B58" s="1"/>
      <c r="C58" s="1"/>
      <c r="D58" s="1"/>
    </row>
    <row r="59" spans="1:7" x14ac:dyDescent="0.25">
      <c r="A59" t="s">
        <v>12</v>
      </c>
      <c r="B59" s="5">
        <v>8808.2899999999991</v>
      </c>
      <c r="C59" s="5">
        <v>9148.2000000000007</v>
      </c>
      <c r="D59" s="7">
        <v>0</v>
      </c>
      <c r="E59" s="6">
        <f>+C59+D59</f>
        <v>9148.2000000000007</v>
      </c>
      <c r="F59" s="5">
        <v>10000</v>
      </c>
      <c r="G59" s="7">
        <v>10000</v>
      </c>
    </row>
    <row r="60" spans="1:7" x14ac:dyDescent="0.25">
      <c r="A60" s="2" t="s">
        <v>11</v>
      </c>
      <c r="B60" s="4">
        <f t="shared" ref="B60:G60" si="8">SUM(B58:B59)</f>
        <v>8808.2899999999991</v>
      </c>
      <c r="C60" s="4">
        <f t="shared" si="8"/>
        <v>9148.2000000000007</v>
      </c>
      <c r="D60" s="4">
        <f t="shared" si="8"/>
        <v>0</v>
      </c>
      <c r="E60" s="4">
        <f t="shared" si="8"/>
        <v>9148.2000000000007</v>
      </c>
      <c r="F60" s="4">
        <f t="shared" si="8"/>
        <v>10000</v>
      </c>
      <c r="G60" s="4">
        <f t="shared" si="8"/>
        <v>10000</v>
      </c>
    </row>
    <row r="61" spans="1:7" x14ac:dyDescent="0.25">
      <c r="B61" s="1"/>
      <c r="C61" s="1"/>
      <c r="D61" s="1"/>
    </row>
    <row r="62" spans="1:7" x14ac:dyDescent="0.25">
      <c r="A62" s="2" t="s">
        <v>6</v>
      </c>
      <c r="B62" s="1"/>
      <c r="C62" s="1"/>
      <c r="D62" s="1"/>
    </row>
    <row r="63" spans="1:7" x14ac:dyDescent="0.25">
      <c r="A63" t="s">
        <v>10</v>
      </c>
      <c r="B63" s="8">
        <v>458.92</v>
      </c>
      <c r="C63" s="8">
        <v>0</v>
      </c>
      <c r="D63" s="1">
        <v>0</v>
      </c>
      <c r="E63" s="9">
        <f>+C63+D63</f>
        <v>0</v>
      </c>
      <c r="F63" s="8">
        <v>500</v>
      </c>
      <c r="G63" s="1">
        <v>500</v>
      </c>
    </row>
    <row r="64" spans="1:7" x14ac:dyDescent="0.25">
      <c r="A64" t="s">
        <v>9</v>
      </c>
      <c r="B64" s="8">
        <v>5665.09</v>
      </c>
      <c r="C64" s="8">
        <v>0</v>
      </c>
      <c r="D64" s="1">
        <v>0</v>
      </c>
      <c r="E64" s="9">
        <f>+C64+D64</f>
        <v>0</v>
      </c>
      <c r="F64" s="8">
        <v>0</v>
      </c>
      <c r="G64" s="1">
        <v>0</v>
      </c>
    </row>
    <row r="65" spans="1:7" x14ac:dyDescent="0.25">
      <c r="A65" t="s">
        <v>8</v>
      </c>
      <c r="B65" s="8">
        <v>345.75</v>
      </c>
      <c r="C65" s="8">
        <v>356.21</v>
      </c>
      <c r="D65" s="1">
        <v>0</v>
      </c>
      <c r="E65" s="9">
        <f>+C65+D65</f>
        <v>356.21</v>
      </c>
      <c r="F65" s="8">
        <v>300</v>
      </c>
      <c r="G65" s="1">
        <v>300</v>
      </c>
    </row>
    <row r="66" spans="1:7" x14ac:dyDescent="0.25">
      <c r="A66" t="s">
        <v>7</v>
      </c>
      <c r="B66" s="5">
        <v>0</v>
      </c>
      <c r="C66" s="5">
        <v>0</v>
      </c>
      <c r="D66" s="7">
        <v>0</v>
      </c>
      <c r="E66" s="6">
        <f>+C66+D66</f>
        <v>0</v>
      </c>
      <c r="F66" s="5">
        <v>0</v>
      </c>
      <c r="G66" s="1">
        <v>0</v>
      </c>
    </row>
    <row r="67" spans="1:7" x14ac:dyDescent="0.25">
      <c r="A67" s="2" t="s">
        <v>6</v>
      </c>
      <c r="B67" s="4">
        <f t="shared" ref="B67:G67" si="9">SUM(B62:B66)</f>
        <v>6469.76</v>
      </c>
      <c r="C67" s="4">
        <f t="shared" si="9"/>
        <v>356.21</v>
      </c>
      <c r="D67" s="4">
        <f t="shared" si="9"/>
        <v>0</v>
      </c>
      <c r="E67" s="4">
        <f t="shared" si="9"/>
        <v>356.21</v>
      </c>
      <c r="F67" s="4">
        <f t="shared" si="9"/>
        <v>800</v>
      </c>
      <c r="G67" s="4">
        <f t="shared" si="9"/>
        <v>800</v>
      </c>
    </row>
    <row r="68" spans="1:7" x14ac:dyDescent="0.25">
      <c r="B68" s="1"/>
      <c r="C68" s="1"/>
      <c r="D68" s="1"/>
    </row>
    <row r="69" spans="1:7" x14ac:dyDescent="0.25">
      <c r="A69" s="2" t="s">
        <v>1</v>
      </c>
      <c r="B69" s="1"/>
      <c r="C69" s="1"/>
      <c r="D69" s="1"/>
    </row>
    <row r="70" spans="1:7" x14ac:dyDescent="0.25">
      <c r="A70" t="s">
        <v>5</v>
      </c>
      <c r="B70" s="8">
        <v>0</v>
      </c>
      <c r="C70" s="8">
        <v>1907.6000000000001</v>
      </c>
      <c r="D70" s="1">
        <v>0</v>
      </c>
      <c r="E70" s="9">
        <f>+C70+D70</f>
        <v>1907.6000000000001</v>
      </c>
      <c r="F70" s="8">
        <v>0</v>
      </c>
      <c r="G70" s="1">
        <v>0</v>
      </c>
    </row>
    <row r="71" spans="1:7" x14ac:dyDescent="0.25">
      <c r="A71" t="s">
        <v>4</v>
      </c>
      <c r="B71" s="8">
        <v>0</v>
      </c>
      <c r="C71" s="8">
        <v>0</v>
      </c>
      <c r="D71" s="1">
        <v>0</v>
      </c>
      <c r="E71" s="9">
        <f>+C71+D71</f>
        <v>0</v>
      </c>
      <c r="F71" s="8">
        <v>0</v>
      </c>
      <c r="G71" s="1">
        <v>0</v>
      </c>
    </row>
    <row r="72" spans="1:7" x14ac:dyDescent="0.25">
      <c r="A72" t="s">
        <v>3</v>
      </c>
      <c r="B72" s="8">
        <v>0</v>
      </c>
      <c r="C72" s="8">
        <v>0</v>
      </c>
      <c r="D72" s="1">
        <v>0</v>
      </c>
      <c r="E72" s="9">
        <f>+C72+D72</f>
        <v>0</v>
      </c>
      <c r="F72" s="8">
        <v>0</v>
      </c>
      <c r="G72" s="1">
        <v>0</v>
      </c>
    </row>
    <row r="73" spans="1:7" x14ac:dyDescent="0.25">
      <c r="A73" t="s">
        <v>2</v>
      </c>
      <c r="B73" s="5">
        <v>0</v>
      </c>
      <c r="C73" s="5">
        <v>0</v>
      </c>
      <c r="D73" s="7">
        <v>0</v>
      </c>
      <c r="E73" s="6">
        <f>+C73+D73</f>
        <v>0</v>
      </c>
      <c r="F73" s="5">
        <v>0</v>
      </c>
      <c r="G73" s="1">
        <v>0</v>
      </c>
    </row>
    <row r="74" spans="1:7" x14ac:dyDescent="0.25">
      <c r="A74" s="2" t="s">
        <v>1</v>
      </c>
      <c r="B74" s="4">
        <f t="shared" ref="B74:G74" si="10">SUM(B69:B73)</f>
        <v>0</v>
      </c>
      <c r="C74" s="4">
        <f t="shared" si="10"/>
        <v>1907.6000000000001</v>
      </c>
      <c r="D74" s="4">
        <f t="shared" si="10"/>
        <v>0</v>
      </c>
      <c r="E74" s="4">
        <f t="shared" si="10"/>
        <v>1907.6000000000001</v>
      </c>
      <c r="F74" s="4">
        <f t="shared" si="10"/>
        <v>0</v>
      </c>
      <c r="G74" s="4">
        <f t="shared" si="10"/>
        <v>0</v>
      </c>
    </row>
    <row r="75" spans="1:7" x14ac:dyDescent="0.25">
      <c r="C75" s="1"/>
      <c r="D75" s="1"/>
      <c r="E75" s="1"/>
    </row>
    <row r="76" spans="1:7" x14ac:dyDescent="0.25">
      <c r="A76" t="s">
        <v>0</v>
      </c>
      <c r="B76" s="3">
        <f t="shared" ref="B76:G76" si="11">+B14-B30-B39-B56+B60+B67-B74</f>
        <v>1.0913936421275139E-11</v>
      </c>
      <c r="C76" s="3">
        <f t="shared" si="11"/>
        <v>-5.525180313270539E-11</v>
      </c>
      <c r="D76" s="3">
        <f t="shared" si="11"/>
        <v>0</v>
      </c>
      <c r="E76" s="3">
        <f t="shared" si="11"/>
        <v>-5.525180313270539E-11</v>
      </c>
      <c r="F76" s="3">
        <f t="shared" si="11"/>
        <v>0</v>
      </c>
      <c r="G76" s="3">
        <f t="shared" si="11"/>
        <v>0</v>
      </c>
    </row>
    <row r="77" spans="1:7" x14ac:dyDescent="0.25">
      <c r="A77" s="2"/>
      <c r="B77" s="1"/>
      <c r="C77" s="1"/>
      <c r="D77" s="1"/>
      <c r="E77" s="1"/>
    </row>
  </sheetData>
  <pageMargins left="0.70866141732283472" right="0.70866141732283472" top="1.0629921259842521" bottom="0.74803149606299213" header="0.31496062992125984" footer="0.31496062992125984"/>
  <pageSetup paperSize="9" scale="79" orientation="landscape" r:id="rId1"/>
  <headerFooter>
    <oddHeader>&amp;C&amp;F</oddHeader>
  </headerFooter>
  <rowBreaks count="2" manualBreakCount="2">
    <brk id="40" max="7" man="1"/>
    <brk id="76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2</vt:i4>
      </vt:variant>
    </vt:vector>
  </HeadingPairs>
  <TitlesOfParts>
    <vt:vector size="3" baseType="lpstr">
      <vt:lpstr>Budget</vt:lpstr>
      <vt:lpstr>Budget!Udskriftsområde</vt:lpstr>
      <vt:lpstr>Budget!Udskriftstitler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Gitte Erichsen</dc:creator>
  <cp:lastModifiedBy>Torben Bjørn Andersen</cp:lastModifiedBy>
  <dcterms:created xsi:type="dcterms:W3CDTF">2016-10-06T14:01:00Z</dcterms:created>
  <dcterms:modified xsi:type="dcterms:W3CDTF">2016-10-07T10:42:40Z</dcterms:modified>
</cp:coreProperties>
</file>